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tabRatio="60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32" i="1"/>
  <c r="P32" s="1"/>
  <c r="D31"/>
  <c r="P31" s="1"/>
  <c r="D23"/>
  <c r="P30"/>
  <c r="P25"/>
  <c r="P26"/>
  <c r="P24"/>
  <c r="P21"/>
  <c r="P22"/>
  <c r="P20"/>
  <c r="P9"/>
  <c r="P10"/>
  <c r="P11"/>
  <c r="P12"/>
  <c r="P13"/>
  <c r="P14"/>
  <c r="P15"/>
  <c r="P16"/>
  <c r="P17"/>
  <c r="P18"/>
  <c r="P19"/>
  <c r="P8"/>
  <c r="H32"/>
  <c r="I32" s="1"/>
  <c r="J32" s="1"/>
  <c r="P23"/>
  <c r="K37"/>
  <c r="L37"/>
  <c r="M37"/>
  <c r="N37"/>
  <c r="O37"/>
  <c r="K34"/>
  <c r="L34"/>
  <c r="M34"/>
  <c r="N34"/>
  <c r="O34"/>
  <c r="K33"/>
  <c r="L33"/>
  <c r="M33"/>
  <c r="N33"/>
  <c r="O33"/>
  <c r="K27"/>
  <c r="L27"/>
  <c r="M27"/>
  <c r="N27"/>
  <c r="O27"/>
  <c r="H21"/>
  <c r="I21"/>
  <c r="J21" s="1"/>
  <c r="H22"/>
  <c r="I22" s="1"/>
  <c r="J22" s="1"/>
  <c r="L22"/>
  <c r="M22"/>
  <c r="L21"/>
  <c r="M21"/>
  <c r="L20"/>
  <c r="H36"/>
  <c r="I36" s="1"/>
  <c r="J36" s="1"/>
  <c r="I30"/>
  <c r="J30"/>
  <c r="A32"/>
  <c r="H8"/>
  <c r="I8"/>
  <c r="H9"/>
  <c r="I9"/>
  <c r="J9" s="1"/>
  <c r="H10"/>
  <c r="I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19"/>
  <c r="I19"/>
  <c r="J19" s="1"/>
  <c r="H20"/>
  <c r="I20" s="1"/>
  <c r="J20" s="1"/>
  <c r="H23"/>
  <c r="I23" s="1"/>
  <c r="J23" s="1"/>
  <c r="H24"/>
  <c r="I24" s="1"/>
  <c r="J24" s="1"/>
  <c r="H25"/>
  <c r="I25"/>
  <c r="J25" s="1"/>
  <c r="H26"/>
  <c r="I26" s="1"/>
  <c r="J26" s="1"/>
  <c r="A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J8"/>
  <c r="H31" l="1"/>
  <c r="I31" s="1"/>
  <c r="J31" s="1"/>
  <c r="J33" s="1"/>
  <c r="I33"/>
  <c r="P33"/>
  <c r="P27"/>
  <c r="J10"/>
  <c r="J27" s="1"/>
  <c r="I27"/>
  <c r="P34" l="1"/>
  <c r="P37" s="1"/>
  <c r="H27"/>
  <c r="J34"/>
  <c r="J37" s="1"/>
  <c r="I34"/>
  <c r="G34" s="1"/>
  <c r="G37" s="1"/>
  <c r="G27"/>
</calcChain>
</file>

<file path=xl/sharedStrings.xml><?xml version="1.0" encoding="utf-8"?>
<sst xmlns="http://schemas.openxmlformats.org/spreadsheetml/2006/main" count="104" uniqueCount="65">
  <si>
    <t>более 5 эт.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</si>
  <si>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</si>
  <si>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</si>
  <si>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</si>
  <si>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</si>
  <si>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</si>
  <si>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</si>
  <si>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</si>
  <si>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</si>
  <si>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</si>
  <si>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</si>
  <si>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</si>
  <si>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</si>
  <si>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</si>
  <si>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</si>
  <si>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</si>
  <si>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</si>
  <si>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</si>
  <si>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</si>
  <si>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</si>
  <si>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</si>
  <si>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</si>
  <si>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</si>
  <si>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</si>
  <si>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</si>
  <si>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</si>
  <si>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</si>
  <si>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</si>
  <si>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</si>
  <si>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</si>
  <si>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</si>
  <si>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</si>
  <si>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</si>
  <si>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</si>
  <si>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</si>
  <si>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</si>
  <si>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</si>
  <si>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</si>
  <si>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</si>
  <si>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</si>
  <si>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</si>
  <si>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</si>
  <si>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</si>
  <si>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Стоимость на 1 кв м общ. пл.</t>
  </si>
  <si>
    <t>Площадь ОИ</t>
  </si>
  <si>
    <t>убрат при печати</t>
  </si>
  <si>
    <t>г. Рязань ул. Новаторов д. 17 корп. 1</t>
  </si>
  <si>
    <t>1 кв.м асфальта  ( ст-ть пересчитана на 1 кв.м. об.пл.)</t>
  </si>
  <si>
    <t>Осмотр технических этажей, чердаков и подвальных помещений</t>
  </si>
  <si>
    <t>Осмотр мест общего пользования</t>
  </si>
  <si>
    <t>Осмотр наружных конструкций панельного дома</t>
  </si>
  <si>
    <t>Аварийное обслуживание, непредвиденные работы</t>
  </si>
  <si>
    <t xml:space="preserve">Уборка лестничных площадок и маршей </t>
  </si>
  <si>
    <t>Периодичность</t>
  </si>
  <si>
    <t>постоянно</t>
  </si>
  <si>
    <t>Итого:</t>
  </si>
  <si>
    <t>КРСОИ</t>
  </si>
  <si>
    <t>Тариф на 1м2/мес. в руб. без КРСОИ</t>
  </si>
  <si>
    <t>3 раза в год-вентканалы в МКД с газовыми приборами, раз в год-в МКД с электроплитами</t>
  </si>
  <si>
    <t>Подметание прилегающей территории , содержание и уборка контейнерных площадок</t>
  </si>
  <si>
    <t xml:space="preserve">Тариф с КРСОИ </t>
  </si>
  <si>
    <t>Коммунальные ресурсы потребляемые в целях содержания общего имущества в многоквартирном доме (КРСОИ) с 01.07.2024</t>
  </si>
  <si>
    <t>ПРОЕКТ</t>
  </si>
  <si>
    <t>Расчет платы за услуги (работы)  по содержанию,управлению и текущему ремонту  общего имущества многоквартирного дома на 2025г.  (Перечень и стоимость работ по содержанию, управлению и текущему ремонту общего имущества МКД)</t>
  </si>
  <si>
    <t xml:space="preserve">Предлагаемый управляющей организацией ООО КА "Ирбис" Перечень работ и услуг, а также расчет платы на содержание, текущий ремонт, управление многоквартирным домом составлен на основании Постановления Админстрации г.Рязани от 26.01.2024г. № 786 и может быть применен с 01.02.2025г. на основании п.4.2 Договора управления МКД от 26.03.2015г.     
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</si>
</sst>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0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4" fillId="0" borderId="0" xfId="0" applyFont="1"/>
    <xf numFmtId="0" fontId="4" fillId="2" borderId="0" xfId="0" applyFont="1" applyFill="1"/>
    <xf numFmtId="0" fontId="5" fillId="0" borderId="0" xfId="0" applyFont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/>
    <xf numFmtId="0" fontId="7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4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/>
    <xf numFmtId="0" fontId="4" fillId="2" borderId="1" xfId="0" applyFont="1" applyFill="1" applyBorder="1" applyAlignment="1">
      <alignment horizontal="justify" vertical="center" wrapText="1"/>
    </xf>
    <xf numFmtId="0" fontId="5" fillId="2" borderId="0" xfId="0" applyFont="1" applyFill="1"/>
    <xf numFmtId="0" fontId="7" fillId="2" borderId="0" xfId="0" applyFont="1" applyFill="1"/>
    <xf numFmtId="0" fontId="8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5" fillId="0" borderId="0" xfId="0" applyFont="1" applyFill="1"/>
    <xf numFmtId="0" fontId="4" fillId="0" borderId="0" xfId="0" applyFont="1" applyAlignment="1">
      <alignment vertical="center"/>
    </xf>
    <xf numFmtId="4" fontId="4" fillId="2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2" fontId="4" fillId="3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0" fillId="0" borderId="5" xfId="0" applyBorder="1" applyAlignment="1"/>
    <xf numFmtId="0" fontId="5" fillId="2" borderId="0" xfId="0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/>
    </xf>
    <xf numFmtId="0" fontId="4" fillId="0" borderId="0" xfId="0" applyFont="1" applyFill="1" applyAlignment="1"/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justify" wrapText="1"/>
    </xf>
    <xf numFmtId="2" fontId="4" fillId="0" borderId="3" xfId="0" applyNumberFormat="1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/>
    </xf>
    <xf numFmtId="4" fontId="4" fillId="0" borderId="1" xfId="0" applyNumberFormat="1" applyFont="1" applyFill="1" applyBorder="1"/>
    <xf numFmtId="0" fontId="4" fillId="0" borderId="0" xfId="0" applyFont="1" applyFill="1"/>
    <xf numFmtId="0" fontId="5" fillId="0" borderId="1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7" fillId="0" borderId="4" xfId="0" applyFont="1" applyFill="1" applyBorder="1" applyAlignment="1">
      <alignment horizontal="right"/>
    </xf>
    <xf numFmtId="0" fontId="7" fillId="0" borderId="4" xfId="0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/>
    <xf numFmtId="2" fontId="5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3" fillId="0" borderId="6" xfId="0" applyFont="1" applyFill="1" applyBorder="1" applyAlignment="1">
      <alignment horizontal="right"/>
    </xf>
    <xf numFmtId="4" fontId="3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4" fillId="0" borderId="8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3"/>
  <sheetViews>
    <sheetView tabSelected="1" topLeftCell="A18" zoomScale="75" zoomScaleNormal="75" workbookViewId="0">
      <selection sqref="A1:Q40"/>
    </sheetView>
  </sheetViews>
  <sheetFormatPr defaultColWidth="8.85546875" defaultRowHeight="15.75"/>
  <cols>
    <col min="1" max="1" width="17.140625" style="1" customWidth="1"/>
    <col min="2" max="2" width="48" style="1" customWidth="1"/>
    <col min="3" max="3" width="22.5703125" style="1" customWidth="1"/>
    <col min="4" max="4" width="14.7109375" style="22" hidden="1" customWidth="1"/>
    <col min="5" max="5" width="12.42578125" style="22" customWidth="1"/>
    <col min="6" max="6" width="26.42578125" style="24" customWidth="1"/>
    <col min="7" max="7" width="11.28515625" style="24" hidden="1" customWidth="1"/>
    <col min="8" max="9" width="15.5703125" style="22" hidden="1" customWidth="1"/>
    <col min="10" max="10" width="18.28515625" style="22" hidden="1" customWidth="1"/>
    <col min="11" max="11" width="16" style="22" hidden="1" customWidth="1"/>
    <col min="12" max="12" width="20.140625" style="22" hidden="1" customWidth="1"/>
    <col min="13" max="13" width="15.85546875" style="1" hidden="1" customWidth="1"/>
    <col min="14" max="15" width="0" style="1" hidden="1" customWidth="1"/>
    <col min="16" max="16" width="18.5703125" style="37" customWidth="1"/>
    <col min="17" max="16384" width="8.85546875" style="1"/>
  </cols>
  <sheetData>
    <row r="1" spans="1:17">
      <c r="B1" s="1" t="s">
        <v>0</v>
      </c>
      <c r="F1" s="23"/>
      <c r="G1" s="23"/>
    </row>
    <row r="2" spans="1:17">
      <c r="P2" s="37" t="s">
        <v>62</v>
      </c>
    </row>
    <row r="3" spans="1:17" s="2" customFormat="1" ht="18.75" customHeight="1">
      <c r="A3" s="45" t="s">
        <v>63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</row>
    <row r="4" spans="1:17" s="2" customFormat="1" ht="22.5" customHeight="1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</row>
    <row r="5" spans="1:17" ht="24.75" customHeight="1">
      <c r="A5" s="3"/>
      <c r="B5" s="3" t="s">
        <v>46</v>
      </c>
      <c r="C5" s="3" t="s">
        <v>1</v>
      </c>
      <c r="D5" s="4">
        <v>5070.2</v>
      </c>
      <c r="E5" s="4">
        <v>5070.2</v>
      </c>
      <c r="F5" s="25"/>
      <c r="G5" s="25"/>
      <c r="H5" s="5"/>
      <c r="I5" s="5"/>
      <c r="K5" s="3"/>
      <c r="L5" s="3"/>
    </row>
    <row r="6" spans="1:17" ht="20.25" customHeight="1">
      <c r="A6" s="42" t="s">
        <v>2</v>
      </c>
      <c r="B6" s="42"/>
      <c r="C6" s="42"/>
      <c r="D6" s="42"/>
      <c r="E6" s="42"/>
      <c r="F6" s="42"/>
      <c r="G6" s="42"/>
      <c r="H6" s="42"/>
      <c r="I6" s="42"/>
      <c r="K6" s="43" t="s">
        <v>45</v>
      </c>
      <c r="L6" s="44"/>
      <c r="M6" s="44"/>
    </row>
    <row r="7" spans="1:17" ht="53.45" customHeight="1">
      <c r="A7" s="6" t="s">
        <v>3</v>
      </c>
      <c r="B7" s="6" t="s">
        <v>4</v>
      </c>
      <c r="C7" s="6" t="s">
        <v>5</v>
      </c>
      <c r="D7" s="6" t="s">
        <v>6</v>
      </c>
      <c r="E7" s="6" t="s">
        <v>7</v>
      </c>
      <c r="F7" s="7" t="s">
        <v>53</v>
      </c>
      <c r="G7" s="7"/>
      <c r="H7" s="8" t="s">
        <v>9</v>
      </c>
      <c r="I7" s="8" t="s">
        <v>8</v>
      </c>
      <c r="J7" s="8" t="s">
        <v>43</v>
      </c>
      <c r="K7" s="6" t="s">
        <v>44</v>
      </c>
      <c r="L7" s="6"/>
      <c r="M7" s="33"/>
      <c r="N7" s="34"/>
      <c r="O7" s="34"/>
      <c r="P7" s="8" t="s">
        <v>43</v>
      </c>
      <c r="Q7" s="34"/>
    </row>
    <row r="8" spans="1:17" ht="63">
      <c r="A8" s="6">
        <v>1</v>
      </c>
      <c r="B8" s="9" t="s">
        <v>13</v>
      </c>
      <c r="C8" s="6" t="s">
        <v>14</v>
      </c>
      <c r="D8" s="10">
        <v>0.97</v>
      </c>
      <c r="E8" s="10">
        <v>5070.2</v>
      </c>
      <c r="F8" s="7" t="s">
        <v>15</v>
      </c>
      <c r="G8" s="7">
        <v>12</v>
      </c>
      <c r="H8" s="27">
        <f t="shared" ref="H8:H26" si="0">D8*E8</f>
        <v>4918.0940000000001</v>
      </c>
      <c r="I8" s="11">
        <f t="shared" ref="I8:I26" si="1">G8*H8</f>
        <v>59017.127999999997</v>
      </c>
      <c r="J8" s="27">
        <f>I8/G8/E8</f>
        <v>0.97000000000000008</v>
      </c>
      <c r="K8" s="28"/>
      <c r="L8" s="28"/>
      <c r="M8" s="29"/>
      <c r="P8" s="38">
        <f>J8*1.034*1.092*1.072*1.083</f>
        <v>1.2715637936601603</v>
      </c>
    </row>
    <row r="9" spans="1:17" ht="47.25">
      <c r="A9" s="6">
        <f t="shared" ref="A9:A26" si="2">A8+1</f>
        <v>2</v>
      </c>
      <c r="B9" s="30" t="s">
        <v>48</v>
      </c>
      <c r="C9" s="6" t="s">
        <v>14</v>
      </c>
      <c r="D9" s="10">
        <v>0.08</v>
      </c>
      <c r="E9" s="10">
        <v>5070.2</v>
      </c>
      <c r="F9" s="7" t="s">
        <v>15</v>
      </c>
      <c r="G9" s="7">
        <v>12</v>
      </c>
      <c r="H9" s="27">
        <f t="shared" si="0"/>
        <v>405.61599999999999</v>
      </c>
      <c r="I9" s="11">
        <f t="shared" si="1"/>
        <v>4867.3919999999998</v>
      </c>
      <c r="J9" s="27">
        <f t="shared" ref="J9:J26" si="3">I9/G9/E9</f>
        <v>0.08</v>
      </c>
      <c r="K9" s="28"/>
      <c r="L9" s="28"/>
      <c r="M9" s="29"/>
      <c r="P9" s="38">
        <f t="shared" ref="P9:P19" si="4">J9*1.034*1.092*1.072*1.083</f>
        <v>0.10487124071424002</v>
      </c>
    </row>
    <row r="10" spans="1:17" ht="47.25">
      <c r="A10" s="6">
        <f t="shared" si="2"/>
        <v>3</v>
      </c>
      <c r="B10" s="30" t="s">
        <v>17</v>
      </c>
      <c r="C10" s="6" t="s">
        <v>16</v>
      </c>
      <c r="D10" s="10">
        <v>0.16</v>
      </c>
      <c r="E10" s="10">
        <v>5070.2</v>
      </c>
      <c r="F10" s="7" t="s">
        <v>15</v>
      </c>
      <c r="G10" s="7">
        <v>12</v>
      </c>
      <c r="H10" s="27">
        <f t="shared" si="0"/>
        <v>811.23199999999997</v>
      </c>
      <c r="I10" s="11">
        <f t="shared" si="1"/>
        <v>9734.7839999999997</v>
      </c>
      <c r="J10" s="27">
        <f t="shared" si="3"/>
        <v>0.16</v>
      </c>
      <c r="K10" s="28"/>
      <c r="L10" s="28"/>
      <c r="M10" s="29"/>
      <c r="P10" s="38">
        <f t="shared" si="4"/>
        <v>0.20974248142848004</v>
      </c>
    </row>
    <row r="11" spans="1:17" ht="30" customHeight="1">
      <c r="A11" s="6">
        <f t="shared" si="2"/>
        <v>4</v>
      </c>
      <c r="B11" s="30" t="s">
        <v>18</v>
      </c>
      <c r="C11" s="6" t="s">
        <v>19</v>
      </c>
      <c r="D11" s="10">
        <v>7.0000000000000007E-2</v>
      </c>
      <c r="E11" s="10">
        <v>5070.2</v>
      </c>
      <c r="F11" s="7" t="s">
        <v>15</v>
      </c>
      <c r="G11" s="7">
        <v>12</v>
      </c>
      <c r="H11" s="27">
        <f t="shared" si="0"/>
        <v>354.91400000000004</v>
      </c>
      <c r="I11" s="11">
        <f t="shared" si="1"/>
        <v>4258.9680000000008</v>
      </c>
      <c r="J11" s="27">
        <f t="shared" si="3"/>
        <v>7.0000000000000007E-2</v>
      </c>
      <c r="K11" s="28"/>
      <c r="L11" s="28"/>
      <c r="M11" s="29"/>
      <c r="P11" s="38">
        <f t="shared" si="4"/>
        <v>9.1762335624960015E-2</v>
      </c>
    </row>
    <row r="12" spans="1:17" ht="78.75">
      <c r="A12" s="6">
        <f t="shared" si="2"/>
        <v>5</v>
      </c>
      <c r="B12" s="30" t="s">
        <v>20</v>
      </c>
      <c r="C12" s="6" t="s">
        <v>21</v>
      </c>
      <c r="D12" s="10">
        <v>0.04</v>
      </c>
      <c r="E12" s="10">
        <v>5070.2</v>
      </c>
      <c r="F12" s="7" t="s">
        <v>15</v>
      </c>
      <c r="G12" s="7">
        <v>12</v>
      </c>
      <c r="H12" s="27">
        <f t="shared" si="0"/>
        <v>202.80799999999999</v>
      </c>
      <c r="I12" s="11">
        <f t="shared" si="1"/>
        <v>2433.6959999999999</v>
      </c>
      <c r="J12" s="27">
        <f t="shared" si="3"/>
        <v>0.04</v>
      </c>
      <c r="K12" s="28"/>
      <c r="L12" s="28"/>
      <c r="M12" s="29"/>
      <c r="P12" s="38">
        <f t="shared" si="4"/>
        <v>5.2435620357120009E-2</v>
      </c>
    </row>
    <row r="13" spans="1:17" ht="63">
      <c r="A13" s="6">
        <f t="shared" si="2"/>
        <v>6</v>
      </c>
      <c r="B13" s="30" t="s">
        <v>23</v>
      </c>
      <c r="C13" s="6" t="s">
        <v>24</v>
      </c>
      <c r="D13" s="10">
        <v>0.2</v>
      </c>
      <c r="E13" s="10">
        <v>5070.2</v>
      </c>
      <c r="F13" s="7" t="s">
        <v>15</v>
      </c>
      <c r="G13" s="7">
        <v>12</v>
      </c>
      <c r="H13" s="27">
        <f t="shared" si="0"/>
        <v>1014.04</v>
      </c>
      <c r="I13" s="11">
        <f t="shared" si="1"/>
        <v>12168.48</v>
      </c>
      <c r="J13" s="27">
        <f t="shared" si="3"/>
        <v>0.2</v>
      </c>
      <c r="K13" s="28"/>
      <c r="L13" s="28"/>
      <c r="M13" s="29"/>
      <c r="P13" s="38">
        <f t="shared" si="4"/>
        <v>0.26217810178560008</v>
      </c>
    </row>
    <row r="14" spans="1:17" ht="47.25">
      <c r="A14" s="6">
        <f t="shared" si="2"/>
        <v>7</v>
      </c>
      <c r="B14" s="30" t="s">
        <v>49</v>
      </c>
      <c r="C14" s="6" t="s">
        <v>26</v>
      </c>
      <c r="D14" s="10">
        <v>0.18000000000000002</v>
      </c>
      <c r="E14" s="10">
        <v>5070.2</v>
      </c>
      <c r="F14" s="7" t="s">
        <v>15</v>
      </c>
      <c r="G14" s="7">
        <v>12</v>
      </c>
      <c r="H14" s="27">
        <f t="shared" si="0"/>
        <v>912.63600000000008</v>
      </c>
      <c r="I14" s="11">
        <f t="shared" si="1"/>
        <v>10951.632000000001</v>
      </c>
      <c r="J14" s="27">
        <f t="shared" si="3"/>
        <v>0.18000000000000002</v>
      </c>
      <c r="K14" s="28"/>
      <c r="L14" s="28"/>
      <c r="M14" s="29"/>
      <c r="P14" s="38">
        <f t="shared" si="4"/>
        <v>0.23596029160704005</v>
      </c>
    </row>
    <row r="15" spans="1:17" ht="47.25">
      <c r="A15" s="6">
        <f t="shared" si="2"/>
        <v>8</v>
      </c>
      <c r="B15" s="9" t="s">
        <v>50</v>
      </c>
      <c r="C15" s="6" t="s">
        <v>26</v>
      </c>
      <c r="D15" s="10">
        <v>0.19</v>
      </c>
      <c r="E15" s="10">
        <v>5070.2</v>
      </c>
      <c r="F15" s="7" t="s">
        <v>15</v>
      </c>
      <c r="G15" s="7">
        <v>12</v>
      </c>
      <c r="H15" s="27">
        <f t="shared" si="0"/>
        <v>963.33799999999997</v>
      </c>
      <c r="I15" s="11">
        <f t="shared" si="1"/>
        <v>11560.056</v>
      </c>
      <c r="J15" s="27">
        <f t="shared" si="3"/>
        <v>0.19000000000000003</v>
      </c>
      <c r="K15" s="28"/>
      <c r="L15" s="28"/>
      <c r="M15" s="29"/>
      <c r="P15" s="38">
        <f t="shared" si="4"/>
        <v>0.24906919669632005</v>
      </c>
    </row>
    <row r="16" spans="1:17" ht="33" customHeight="1">
      <c r="A16" s="6">
        <f t="shared" si="2"/>
        <v>9</v>
      </c>
      <c r="B16" s="9" t="s">
        <v>51</v>
      </c>
      <c r="C16" s="6" t="s">
        <v>14</v>
      </c>
      <c r="D16" s="10">
        <v>0.52</v>
      </c>
      <c r="E16" s="10">
        <v>5070.2</v>
      </c>
      <c r="F16" s="12" t="s">
        <v>54</v>
      </c>
      <c r="G16" s="7">
        <v>12</v>
      </c>
      <c r="H16" s="27">
        <f t="shared" si="0"/>
        <v>2636.5039999999999</v>
      </c>
      <c r="I16" s="11">
        <f t="shared" si="1"/>
        <v>31638.047999999999</v>
      </c>
      <c r="J16" s="27">
        <f t="shared" si="3"/>
        <v>0.52</v>
      </c>
      <c r="K16" s="28"/>
      <c r="L16" s="28"/>
      <c r="M16" s="29"/>
      <c r="P16" s="38">
        <f t="shared" si="4"/>
        <v>0.6816630646425601</v>
      </c>
    </row>
    <row r="17" spans="1:17" ht="33" customHeight="1">
      <c r="A17" s="6">
        <f t="shared" si="2"/>
        <v>10</v>
      </c>
      <c r="B17" s="9" t="s">
        <v>27</v>
      </c>
      <c r="C17" s="6" t="s">
        <v>14</v>
      </c>
      <c r="D17" s="10">
        <v>0.44</v>
      </c>
      <c r="E17" s="10">
        <v>5070.2</v>
      </c>
      <c r="F17" s="12" t="s">
        <v>54</v>
      </c>
      <c r="G17" s="7">
        <v>12</v>
      </c>
      <c r="H17" s="27">
        <f t="shared" si="0"/>
        <v>2230.8879999999999</v>
      </c>
      <c r="I17" s="11">
        <f t="shared" si="1"/>
        <v>26770.655999999999</v>
      </c>
      <c r="J17" s="27">
        <f t="shared" si="3"/>
        <v>0.44</v>
      </c>
      <c r="K17" s="28"/>
      <c r="L17" s="28"/>
      <c r="M17" s="29"/>
      <c r="P17" s="38">
        <f t="shared" si="4"/>
        <v>0.57679182392832007</v>
      </c>
    </row>
    <row r="18" spans="1:17" ht="41.25" customHeight="1">
      <c r="A18" s="6">
        <f t="shared" si="2"/>
        <v>11</v>
      </c>
      <c r="B18" s="9" t="s">
        <v>28</v>
      </c>
      <c r="C18" s="6" t="s">
        <v>26</v>
      </c>
      <c r="D18" s="10">
        <v>0.05</v>
      </c>
      <c r="E18" s="10">
        <v>5070.2</v>
      </c>
      <c r="F18" s="7" t="s">
        <v>29</v>
      </c>
      <c r="G18" s="7">
        <v>12</v>
      </c>
      <c r="H18" s="27">
        <f t="shared" si="0"/>
        <v>253.51</v>
      </c>
      <c r="I18" s="11">
        <f t="shared" si="1"/>
        <v>3042.12</v>
      </c>
      <c r="J18" s="27">
        <f t="shared" si="3"/>
        <v>0.05</v>
      </c>
      <c r="K18" s="28"/>
      <c r="L18" s="28"/>
      <c r="M18" s="29"/>
      <c r="P18" s="38">
        <f t="shared" si="4"/>
        <v>6.554452544640002E-2</v>
      </c>
    </row>
    <row r="19" spans="1:17" ht="81.599999999999994" customHeight="1">
      <c r="A19" s="6">
        <f t="shared" si="2"/>
        <v>12</v>
      </c>
      <c r="B19" s="9" t="s">
        <v>30</v>
      </c>
      <c r="C19" s="6" t="s">
        <v>26</v>
      </c>
      <c r="D19" s="10">
        <v>0.08</v>
      </c>
      <c r="E19" s="10">
        <v>5070.2</v>
      </c>
      <c r="F19" s="7" t="s">
        <v>58</v>
      </c>
      <c r="G19" s="7">
        <v>12</v>
      </c>
      <c r="H19" s="27">
        <f t="shared" si="0"/>
        <v>405.61599999999999</v>
      </c>
      <c r="I19" s="11">
        <f t="shared" si="1"/>
        <v>4867.3919999999998</v>
      </c>
      <c r="J19" s="27">
        <f t="shared" si="3"/>
        <v>0.08</v>
      </c>
      <c r="K19" s="28"/>
      <c r="L19" s="28"/>
      <c r="M19" s="29"/>
      <c r="P19" s="38">
        <f t="shared" si="4"/>
        <v>0.10487124071424002</v>
      </c>
    </row>
    <row r="20" spans="1:17" ht="31.5">
      <c r="A20" s="6">
        <f t="shared" si="2"/>
        <v>13</v>
      </c>
      <c r="B20" s="9" t="s">
        <v>31</v>
      </c>
      <c r="C20" s="6" t="s">
        <v>32</v>
      </c>
      <c r="D20" s="10">
        <v>0.36</v>
      </c>
      <c r="E20" s="10">
        <v>5070.2</v>
      </c>
      <c r="F20" s="7" t="s">
        <v>22</v>
      </c>
      <c r="G20" s="7">
        <v>12</v>
      </c>
      <c r="H20" s="27">
        <f t="shared" si="0"/>
        <v>1825.2719999999999</v>
      </c>
      <c r="I20" s="11">
        <f t="shared" si="1"/>
        <v>21903.263999999999</v>
      </c>
      <c r="J20" s="27">
        <f t="shared" si="3"/>
        <v>0.36</v>
      </c>
      <c r="K20" s="28">
        <v>20800</v>
      </c>
      <c r="L20" s="28">
        <f>K20/12/E20</f>
        <v>0.34186685600831002</v>
      </c>
      <c r="M20" s="29"/>
      <c r="P20" s="41">
        <f>J20*1.034*1.092*1.072*1.083</f>
        <v>0.47192058321408004</v>
      </c>
    </row>
    <row r="21" spans="1:17" ht="63">
      <c r="A21" s="6">
        <f t="shared" si="2"/>
        <v>14</v>
      </c>
      <c r="B21" s="35" t="s">
        <v>52</v>
      </c>
      <c r="C21" s="6" t="s">
        <v>24</v>
      </c>
      <c r="D21" s="10">
        <v>1.82</v>
      </c>
      <c r="E21" s="10">
        <v>5070.2</v>
      </c>
      <c r="F21" s="12" t="s">
        <v>54</v>
      </c>
      <c r="G21" s="7">
        <v>12</v>
      </c>
      <c r="H21" s="27">
        <f t="shared" si="0"/>
        <v>9227.7639999999992</v>
      </c>
      <c r="I21" s="11">
        <f t="shared" si="1"/>
        <v>110733.16799999999</v>
      </c>
      <c r="J21" s="27">
        <f t="shared" si="3"/>
        <v>1.8199999999999998</v>
      </c>
      <c r="K21" s="28">
        <v>770.3</v>
      </c>
      <c r="L21" s="28">
        <f>(7137.56+1236+42.41)*12</f>
        <v>100991.64000000001</v>
      </c>
      <c r="M21" s="29">
        <f>L21*0.06+L21</f>
        <v>107051.13840000001</v>
      </c>
      <c r="P21" s="41">
        <f t="shared" ref="P21:P22" si="5">J21*1.034*1.092*1.072*1.083</f>
        <v>2.3858207262489604</v>
      </c>
    </row>
    <row r="22" spans="1:17" ht="47.25">
      <c r="A22" s="6">
        <f t="shared" si="2"/>
        <v>15</v>
      </c>
      <c r="B22" s="35" t="s">
        <v>59</v>
      </c>
      <c r="C22" s="6" t="s">
        <v>47</v>
      </c>
      <c r="D22" s="10">
        <v>3.75</v>
      </c>
      <c r="E22" s="10">
        <v>5070.2</v>
      </c>
      <c r="F22" s="7" t="s">
        <v>33</v>
      </c>
      <c r="G22" s="7">
        <v>12</v>
      </c>
      <c r="H22" s="27">
        <f t="shared" si="0"/>
        <v>19013.25</v>
      </c>
      <c r="I22" s="11">
        <f t="shared" si="1"/>
        <v>228159</v>
      </c>
      <c r="J22" s="27">
        <f t="shared" si="3"/>
        <v>3.75</v>
      </c>
      <c r="K22" s="28">
        <v>1414</v>
      </c>
      <c r="L22" s="28">
        <f>(10546.2+1236+488.82)*12</f>
        <v>147252.24</v>
      </c>
      <c r="M22" s="29">
        <f>L22*0.06+L22</f>
        <v>156087.3744</v>
      </c>
      <c r="P22" s="41">
        <f t="shared" si="5"/>
        <v>4.9158394084800001</v>
      </c>
    </row>
    <row r="23" spans="1:17" ht="31.5">
      <c r="A23" s="6">
        <f t="shared" si="2"/>
        <v>16</v>
      </c>
      <c r="B23" s="13" t="s">
        <v>34</v>
      </c>
      <c r="C23" s="14" t="s">
        <v>35</v>
      </c>
      <c r="D23" s="40">
        <f>5899.36*1.083</f>
        <v>6389.006879999999</v>
      </c>
      <c r="E23" s="10">
        <v>3</v>
      </c>
      <c r="F23" s="12" t="s">
        <v>54</v>
      </c>
      <c r="G23" s="7">
        <v>12</v>
      </c>
      <c r="H23" s="27">
        <f t="shared" si="0"/>
        <v>19167.020639999995</v>
      </c>
      <c r="I23" s="11">
        <f t="shared" si="1"/>
        <v>230004.24767999994</v>
      </c>
      <c r="J23" s="27">
        <f>I23/12/D5</f>
        <v>3.7803283184095293</v>
      </c>
      <c r="K23" s="28"/>
      <c r="L23" s="28"/>
      <c r="M23" s="29"/>
      <c r="P23" s="38">
        <f>D23*E23/E22</f>
        <v>3.7803283184095293</v>
      </c>
    </row>
    <row r="24" spans="1:17">
      <c r="A24" s="6">
        <f t="shared" si="2"/>
        <v>17</v>
      </c>
      <c r="B24" s="13" t="s">
        <v>36</v>
      </c>
      <c r="C24" s="14" t="s">
        <v>14</v>
      </c>
      <c r="D24" s="10">
        <v>1.6400000000000001</v>
      </c>
      <c r="E24" s="10">
        <v>5070.2</v>
      </c>
      <c r="F24" s="12" t="s">
        <v>54</v>
      </c>
      <c r="G24" s="7">
        <v>12</v>
      </c>
      <c r="H24" s="27">
        <f t="shared" si="0"/>
        <v>8315.1280000000006</v>
      </c>
      <c r="I24" s="11">
        <f t="shared" si="1"/>
        <v>99781.536000000007</v>
      </c>
      <c r="J24" s="27">
        <f t="shared" si="3"/>
        <v>1.6400000000000001</v>
      </c>
      <c r="K24" s="28"/>
      <c r="L24" s="28"/>
      <c r="M24" s="29"/>
      <c r="P24" s="38">
        <f>J24*1.034*1.092*1.072*1.083</f>
        <v>2.1498604346419206</v>
      </c>
    </row>
    <row r="25" spans="1:17">
      <c r="A25" s="6">
        <f t="shared" si="2"/>
        <v>18</v>
      </c>
      <c r="B25" s="13" t="s">
        <v>37</v>
      </c>
      <c r="C25" s="14" t="s">
        <v>38</v>
      </c>
      <c r="D25" s="10">
        <v>0.13</v>
      </c>
      <c r="E25" s="10">
        <v>5070.2</v>
      </c>
      <c r="F25" s="12" t="s">
        <v>54</v>
      </c>
      <c r="G25" s="7">
        <v>12</v>
      </c>
      <c r="H25" s="27">
        <f t="shared" si="0"/>
        <v>659.12599999999998</v>
      </c>
      <c r="I25" s="11">
        <f t="shared" si="1"/>
        <v>7909.5119999999997</v>
      </c>
      <c r="J25" s="27">
        <f t="shared" si="3"/>
        <v>0.13</v>
      </c>
      <c r="K25" s="28"/>
      <c r="L25" s="28"/>
      <c r="M25" s="29"/>
      <c r="P25" s="38">
        <f t="shared" ref="P25:P26" si="6">J25*1.034*1.092*1.072*1.083</f>
        <v>0.17041576616064003</v>
      </c>
    </row>
    <row r="26" spans="1:17" ht="48.75" customHeight="1">
      <c r="A26" s="49">
        <f t="shared" si="2"/>
        <v>19</v>
      </c>
      <c r="B26" s="50" t="s">
        <v>39</v>
      </c>
      <c r="C26" s="51" t="s">
        <v>14</v>
      </c>
      <c r="D26" s="52">
        <v>1.27</v>
      </c>
      <c r="E26" s="52">
        <v>5070.2</v>
      </c>
      <c r="F26" s="48" t="s">
        <v>54</v>
      </c>
      <c r="G26" s="7">
        <v>12</v>
      </c>
      <c r="H26" s="53">
        <f t="shared" si="0"/>
        <v>6439.1539999999995</v>
      </c>
      <c r="I26" s="11">
        <f t="shared" si="1"/>
        <v>77269.847999999998</v>
      </c>
      <c r="J26" s="53">
        <f t="shared" si="3"/>
        <v>1.27</v>
      </c>
      <c r="K26" s="11"/>
      <c r="L26" s="11"/>
      <c r="M26" s="54"/>
      <c r="N26" s="55"/>
      <c r="O26" s="55"/>
      <c r="P26" s="41">
        <f t="shared" si="6"/>
        <v>1.6648309463385602</v>
      </c>
      <c r="Q26" s="55"/>
    </row>
    <row r="27" spans="1:17" s="31" customFormat="1">
      <c r="A27" s="56" t="s">
        <v>55</v>
      </c>
      <c r="B27" s="56"/>
      <c r="C27" s="56"/>
      <c r="D27" s="56"/>
      <c r="E27" s="56"/>
      <c r="F27" s="56"/>
      <c r="G27" s="57">
        <f>I27/12/D5</f>
        <v>15.730328318409528</v>
      </c>
      <c r="H27" s="58">
        <f>J27</f>
        <v>15.73032831840953</v>
      </c>
      <c r="I27" s="58">
        <f>SUM(I8:I26)</f>
        <v>957070.92767999985</v>
      </c>
      <c r="J27" s="58">
        <f>SUM(J8:J26)</f>
        <v>15.73032831840953</v>
      </c>
      <c r="K27" s="58">
        <f t="shared" ref="K27:P27" si="7">SUM(K8:K26)</f>
        <v>22984.3</v>
      </c>
      <c r="L27" s="58">
        <f t="shared" si="7"/>
        <v>248244.22186685601</v>
      </c>
      <c r="M27" s="58">
        <f t="shared" si="7"/>
        <v>263138.51280000003</v>
      </c>
      <c r="N27" s="58">
        <f t="shared" si="7"/>
        <v>0</v>
      </c>
      <c r="O27" s="58">
        <f t="shared" si="7"/>
        <v>0</v>
      </c>
      <c r="P27" s="59">
        <f t="shared" si="7"/>
        <v>19.445469900099134</v>
      </c>
      <c r="Q27" s="36"/>
    </row>
    <row r="28" spans="1:17" s="2" customFormat="1">
      <c r="A28" s="60" t="s">
        <v>40</v>
      </c>
      <c r="B28" s="60"/>
      <c r="C28" s="60"/>
      <c r="D28" s="60"/>
      <c r="E28" s="60"/>
      <c r="F28" s="60"/>
      <c r="G28" s="60"/>
      <c r="H28" s="60"/>
      <c r="I28" s="60"/>
      <c r="J28" s="24"/>
      <c r="K28" s="24"/>
      <c r="L28" s="24"/>
      <c r="M28" s="55"/>
      <c r="N28" s="55"/>
      <c r="O28" s="55"/>
      <c r="P28" s="61"/>
      <c r="Q28" s="55"/>
    </row>
    <row r="29" spans="1:17" s="2" customFormat="1" ht="35.25" customHeight="1">
      <c r="A29" s="8" t="s">
        <v>3</v>
      </c>
      <c r="B29" s="8" t="s">
        <v>4</v>
      </c>
      <c r="C29" s="8" t="s">
        <v>5</v>
      </c>
      <c r="D29" s="8" t="s">
        <v>6</v>
      </c>
      <c r="E29" s="8" t="s">
        <v>7</v>
      </c>
      <c r="F29" s="7" t="s">
        <v>53</v>
      </c>
      <c r="G29" s="7"/>
      <c r="H29" s="8" t="s">
        <v>9</v>
      </c>
      <c r="I29" s="8" t="s">
        <v>8</v>
      </c>
      <c r="J29" s="8" t="s">
        <v>43</v>
      </c>
      <c r="K29" s="8"/>
      <c r="L29" s="8"/>
      <c r="M29" s="62"/>
      <c r="N29" s="55"/>
      <c r="O29" s="55"/>
      <c r="P29" s="8" t="s">
        <v>43</v>
      </c>
      <c r="Q29" s="55"/>
    </row>
    <row r="30" spans="1:17" s="2" customFormat="1" ht="28.15" customHeight="1">
      <c r="A30" s="8">
        <v>1</v>
      </c>
      <c r="B30" s="63" t="s">
        <v>40</v>
      </c>
      <c r="C30" s="64"/>
      <c r="D30" s="65">
        <v>0.96</v>
      </c>
      <c r="E30" s="8">
        <v>5070.2</v>
      </c>
      <c r="F30" s="7" t="s">
        <v>41</v>
      </c>
      <c r="G30" s="7">
        <v>12</v>
      </c>
      <c r="H30" s="11"/>
      <c r="I30" s="11">
        <f>D30*E30*G30</f>
        <v>58408.703999999998</v>
      </c>
      <c r="J30" s="53">
        <f>I30/G30/E30</f>
        <v>0.96</v>
      </c>
      <c r="K30" s="11"/>
      <c r="L30" s="11"/>
      <c r="M30" s="54"/>
      <c r="N30" s="55"/>
      <c r="O30" s="55"/>
      <c r="P30" s="41">
        <f>(J30*1.034*1.092*1.072+0.87)*1.083</f>
        <v>2.2006648885708802</v>
      </c>
      <c r="Q30" s="55"/>
    </row>
    <row r="31" spans="1:17" s="2" customFormat="1" ht="36.6" customHeight="1">
      <c r="A31" s="8">
        <v>2</v>
      </c>
      <c r="B31" s="66" t="s">
        <v>10</v>
      </c>
      <c r="C31" s="8" t="s">
        <v>11</v>
      </c>
      <c r="D31" s="65">
        <f>15.97*1.072*1.083</f>
        <v>18.54078672</v>
      </c>
      <c r="E31" s="65">
        <v>2000</v>
      </c>
      <c r="F31" s="7" t="s">
        <v>41</v>
      </c>
      <c r="G31" s="7">
        <v>1</v>
      </c>
      <c r="H31" s="53">
        <f>D31*E31</f>
        <v>37081.57344</v>
      </c>
      <c r="I31" s="11">
        <f>G31*H31</f>
        <v>37081.57344</v>
      </c>
      <c r="J31" s="53">
        <f>I31/12/E30</f>
        <v>0.60946927537375251</v>
      </c>
      <c r="K31" s="11"/>
      <c r="L31" s="11"/>
      <c r="M31" s="54"/>
      <c r="N31" s="55"/>
      <c r="O31" s="55"/>
      <c r="P31" s="41">
        <f>D31*E31/E30/12</f>
        <v>0.60946927537375251</v>
      </c>
      <c r="Q31" s="55"/>
    </row>
    <row r="32" spans="1:17" s="2" customFormat="1" ht="34.5" customHeight="1">
      <c r="A32" s="8">
        <f>A31+1</f>
        <v>3</v>
      </c>
      <c r="B32" s="66" t="s">
        <v>12</v>
      </c>
      <c r="C32" s="8" t="s">
        <v>11</v>
      </c>
      <c r="D32" s="65">
        <f>11.52*1.072*1.083</f>
        <v>13.37444352</v>
      </c>
      <c r="E32" s="65">
        <v>2000</v>
      </c>
      <c r="F32" s="7" t="s">
        <v>41</v>
      </c>
      <c r="G32" s="7">
        <v>1</v>
      </c>
      <c r="H32" s="53">
        <f>D32*E32</f>
        <v>26748.887040000001</v>
      </c>
      <c r="I32" s="11">
        <f>G32*H32</f>
        <v>26748.887040000001</v>
      </c>
      <c r="J32" s="53">
        <f>I32/12/E30</f>
        <v>0.43964220740799187</v>
      </c>
      <c r="K32" s="11"/>
      <c r="L32" s="11"/>
      <c r="M32" s="54"/>
      <c r="N32" s="55"/>
      <c r="O32" s="55"/>
      <c r="P32" s="41">
        <f>D32*E32/E30/12</f>
        <v>0.43964220740799181</v>
      </c>
      <c r="Q32" s="55"/>
    </row>
    <row r="33" spans="1:17" s="32" customFormat="1">
      <c r="A33" s="67" t="s">
        <v>55</v>
      </c>
      <c r="B33" s="67"/>
      <c r="C33" s="67"/>
      <c r="D33" s="67"/>
      <c r="E33" s="67"/>
      <c r="F33" s="67"/>
      <c r="G33" s="68"/>
      <c r="H33" s="69"/>
      <c r="I33" s="70">
        <f>SUM(I30:I32)</f>
        <v>122239.16448000001</v>
      </c>
      <c r="J33" s="69">
        <f>SUM(J30:J32)</f>
        <v>2.0091114827817442</v>
      </c>
      <c r="K33" s="69">
        <f t="shared" ref="K33:O33" si="8">SUM(K30:K32)</f>
        <v>0</v>
      </c>
      <c r="L33" s="69">
        <f t="shared" si="8"/>
        <v>0</v>
      </c>
      <c r="M33" s="69">
        <f t="shared" si="8"/>
        <v>0</v>
      </c>
      <c r="N33" s="69">
        <f t="shared" si="8"/>
        <v>0</v>
      </c>
      <c r="O33" s="69">
        <f t="shared" si="8"/>
        <v>0</v>
      </c>
      <c r="P33" s="70">
        <f>SUM(P30:P32)</f>
        <v>3.2497763713526244</v>
      </c>
      <c r="Q33" s="71"/>
    </row>
    <row r="34" spans="1:17" s="31" customFormat="1">
      <c r="A34" s="56" t="s">
        <v>57</v>
      </c>
      <c r="B34" s="56"/>
      <c r="C34" s="56"/>
      <c r="D34" s="56"/>
      <c r="E34" s="56"/>
      <c r="F34" s="56"/>
      <c r="G34" s="72">
        <f>I34/12/E30</f>
        <v>17.739439801191271</v>
      </c>
      <c r="H34" s="58"/>
      <c r="I34" s="58">
        <f>I27+I33</f>
        <v>1079310.0921599998</v>
      </c>
      <c r="J34" s="58">
        <f>J27+J33</f>
        <v>17.739439801191274</v>
      </c>
      <c r="K34" s="58">
        <f t="shared" ref="K34:O34" si="9">K27+K33</f>
        <v>22984.3</v>
      </c>
      <c r="L34" s="58">
        <f t="shared" si="9"/>
        <v>248244.22186685601</v>
      </c>
      <c r="M34" s="58">
        <f t="shared" si="9"/>
        <v>263138.51280000003</v>
      </c>
      <c r="N34" s="58">
        <f t="shared" si="9"/>
        <v>0</v>
      </c>
      <c r="O34" s="58">
        <f t="shared" si="9"/>
        <v>0</v>
      </c>
      <c r="P34" s="59">
        <f>P33+P27</f>
        <v>22.695246271451758</v>
      </c>
      <c r="Q34" s="36"/>
    </row>
    <row r="35" spans="1:17">
      <c r="A35" s="60" t="s">
        <v>56</v>
      </c>
      <c r="B35" s="60"/>
      <c r="C35" s="60"/>
      <c r="D35" s="60"/>
      <c r="E35" s="60"/>
      <c r="F35" s="60"/>
      <c r="G35" s="60"/>
      <c r="H35" s="60"/>
      <c r="I35" s="60"/>
      <c r="J35" s="24"/>
      <c r="K35" s="24"/>
      <c r="L35" s="24"/>
      <c r="M35" s="55"/>
      <c r="N35" s="55"/>
      <c r="O35" s="55"/>
      <c r="P35" s="46"/>
      <c r="Q35" s="47"/>
    </row>
    <row r="36" spans="1:17" ht="63">
      <c r="A36" s="73">
        <v>1</v>
      </c>
      <c r="B36" s="66" t="s">
        <v>61</v>
      </c>
      <c r="C36" s="74" t="s">
        <v>14</v>
      </c>
      <c r="D36" s="65">
        <v>3.54</v>
      </c>
      <c r="E36" s="65">
        <v>5070.2</v>
      </c>
      <c r="F36" s="12" t="s">
        <v>25</v>
      </c>
      <c r="G36" s="7">
        <v>12</v>
      </c>
      <c r="H36" s="41">
        <f>D36*E36</f>
        <v>17948.507999999998</v>
      </c>
      <c r="I36" s="11">
        <f>G36*H36</f>
        <v>215382.09599999996</v>
      </c>
      <c r="J36" s="41">
        <f>I36/G36/E36</f>
        <v>3.5399999999999996</v>
      </c>
      <c r="K36" s="24"/>
      <c r="L36" s="24"/>
      <c r="M36" s="55"/>
      <c r="N36" s="55"/>
      <c r="O36" s="55"/>
      <c r="P36" s="61">
        <v>4.38</v>
      </c>
      <c r="Q36" s="55"/>
    </row>
    <row r="37" spans="1:17" s="36" customFormat="1">
      <c r="A37" s="75" t="s">
        <v>60</v>
      </c>
      <c r="B37" s="76"/>
      <c r="C37" s="76"/>
      <c r="D37" s="76"/>
      <c r="E37" s="76"/>
      <c r="F37" s="77"/>
      <c r="G37" s="78">
        <f>G34+D36</f>
        <v>21.27943980119127</v>
      </c>
      <c r="H37" s="79"/>
      <c r="I37" s="80"/>
      <c r="J37" s="81">
        <f>J36+J34</f>
        <v>21.279439801191273</v>
      </c>
      <c r="K37" s="81">
        <f t="shared" ref="K37:O37" si="10">K36+K34</f>
        <v>22984.3</v>
      </c>
      <c r="L37" s="81">
        <f t="shared" si="10"/>
        <v>248244.22186685601</v>
      </c>
      <c r="M37" s="81">
        <f t="shared" si="10"/>
        <v>263138.51280000003</v>
      </c>
      <c r="N37" s="81">
        <f t="shared" si="10"/>
        <v>0</v>
      </c>
      <c r="O37" s="81">
        <f t="shared" si="10"/>
        <v>0</v>
      </c>
      <c r="P37" s="82">
        <f>P36+P34</f>
        <v>27.075246271451757</v>
      </c>
    </row>
    <row r="38" spans="1:17" ht="13.15" customHeight="1">
      <c r="A38" s="83" t="s">
        <v>42</v>
      </c>
      <c r="B38" s="84" t="s">
        <v>64</v>
      </c>
      <c r="C38" s="84"/>
      <c r="D38" s="84"/>
      <c r="E38" s="84"/>
      <c r="F38" s="84"/>
      <c r="G38" s="84"/>
      <c r="H38" s="84"/>
      <c r="I38" s="84"/>
      <c r="J38" s="85"/>
      <c r="K38" s="85"/>
      <c r="L38" s="85"/>
      <c r="M38" s="85"/>
      <c r="N38" s="85"/>
      <c r="O38" s="85"/>
      <c r="P38" s="85"/>
      <c r="Q38" s="55"/>
    </row>
    <row r="39" spans="1:17">
      <c r="A39" s="16"/>
      <c r="B39" s="86"/>
      <c r="C39" s="86"/>
      <c r="D39" s="86"/>
      <c r="E39" s="86"/>
      <c r="F39" s="86"/>
      <c r="G39" s="86"/>
      <c r="H39" s="86"/>
      <c r="I39" s="86"/>
      <c r="J39" s="87"/>
      <c r="K39" s="87"/>
      <c r="L39" s="87"/>
      <c r="M39" s="87"/>
      <c r="N39" s="87"/>
      <c r="O39" s="87"/>
      <c r="P39" s="87"/>
      <c r="Q39" s="55"/>
    </row>
    <row r="40" spans="1:17" ht="33.75" customHeight="1">
      <c r="A40" s="16"/>
      <c r="B40" s="86"/>
      <c r="C40" s="86"/>
      <c r="D40" s="86"/>
      <c r="E40" s="86"/>
      <c r="F40" s="86"/>
      <c r="G40" s="86"/>
      <c r="H40" s="86"/>
      <c r="I40" s="86"/>
      <c r="J40" s="87"/>
      <c r="K40" s="87"/>
      <c r="L40" s="87"/>
      <c r="M40" s="87"/>
      <c r="N40" s="87"/>
      <c r="O40" s="87"/>
      <c r="P40" s="87"/>
      <c r="Q40" s="55"/>
    </row>
    <row r="41" spans="1:17">
      <c r="A41" s="15"/>
      <c r="B41" s="15"/>
      <c r="C41" s="15"/>
      <c r="D41" s="21"/>
      <c r="E41" s="21"/>
      <c r="F41" s="16"/>
      <c r="G41" s="16"/>
      <c r="H41" s="21"/>
      <c r="I41" s="21"/>
      <c r="K41" s="21"/>
      <c r="L41" s="21"/>
    </row>
    <row r="42" spans="1:17" s="19" customFormat="1">
      <c r="A42" s="17"/>
      <c r="B42" s="18"/>
      <c r="C42" s="17"/>
      <c r="D42" s="17"/>
      <c r="E42" s="26"/>
      <c r="F42" s="20"/>
      <c r="G42" s="20"/>
      <c r="H42" s="17"/>
      <c r="I42" s="17"/>
      <c r="J42" s="26"/>
      <c r="K42" s="17"/>
      <c r="L42" s="17"/>
      <c r="P42" s="39"/>
    </row>
    <row r="43" spans="1:17" s="19" customFormat="1" ht="37.9" customHeight="1">
      <c r="A43" s="17"/>
      <c r="B43" s="17"/>
      <c r="C43" s="17"/>
      <c r="D43" s="17"/>
      <c r="E43" s="17"/>
      <c r="F43" s="20"/>
      <c r="G43" s="20"/>
      <c r="H43" s="17"/>
      <c r="I43" s="17"/>
      <c r="J43" s="26"/>
      <c r="K43" s="17"/>
      <c r="L43" s="17"/>
      <c r="P43" s="39"/>
    </row>
  </sheetData>
  <mergeCells count="11">
    <mergeCell ref="B38:P40"/>
    <mergeCell ref="P35:Q35"/>
    <mergeCell ref="A34:F34"/>
    <mergeCell ref="A35:I35"/>
    <mergeCell ref="A28:I28"/>
    <mergeCell ref="A37:F37"/>
    <mergeCell ref="A6:I6"/>
    <mergeCell ref="A27:F27"/>
    <mergeCell ref="K6:M6"/>
    <mergeCell ref="A33:F33"/>
    <mergeCell ref="A3:P4"/>
  </mergeCells>
  <printOptions horizontalCentered="1" verticalCentered="1"/>
  <pageMargins left="0.11811023622047245" right="0.11811023622047245" top="0.11811023622047245" bottom="0.11811023622047245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2024-12-16T06:06:53Z</dcterms:modified>
</cp:coreProperties>
</file>